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SKI PLANOVI\FINANCIJSKI PLAN 2021\"/>
    </mc:Choice>
  </mc:AlternateContent>
  <bookViews>
    <workbookView xWindow="0" yWindow="0" windowWidth="20490" windowHeight="8940" activeTab="2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I84" i="19" l="1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0" i="15" l="1"/>
  <c r="E10" i="15"/>
  <c r="H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G10" i="15" s="1"/>
  <c r="H34" i="15"/>
  <c r="I34" i="15"/>
  <c r="J34" i="15"/>
  <c r="J10" i="15" s="1"/>
  <c r="K34" i="15"/>
  <c r="K10" i="15" s="1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E169" i="19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H84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M9" i="19" s="1"/>
  <c r="L196" i="19"/>
  <c r="L195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L169" i="19" l="1"/>
  <c r="E9" i="19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L9" i="19" s="1"/>
  <c r="H10" i="19"/>
  <c r="H9" i="19" s="1"/>
  <c r="O10" i="19"/>
  <c r="M10" i="19"/>
  <c r="K10" i="19"/>
  <c r="N10" i="19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I10" i="15" l="1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<sst xmlns="http://schemas.openxmlformats.org/spreadsheetml/2006/main" count="532" uniqueCount="373">
  <si>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</si>
  <si>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</si>
  <si>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</si>
  <si>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</si>
  <si>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</si>
  <si>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</si>
  <si>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</si>
  <si>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</si>
  <si>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</si>
  <si>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</si>
  <si>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</si>
  <si>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</si>
  <si>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</si>
  <si>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</si>
  <si>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</si>
  <si>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</si>
  <si>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</si>
  <si>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</si>
  <si>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</si>
  <si>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</si>
  <si>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</si>
  <si>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</si>
  <si>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</si>
  <si>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</si>
  <si>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</si>
  <si>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</si>
  <si>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</si>
  <si>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</si>
  <si>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</si>
  <si>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</si>
  <si>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</si>
  <si>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</si>
  <si>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</si>
  <si>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</si>
  <si>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</si>
  <si>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</si>
  <si>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</si>
  <si>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</si>
  <si>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</si>
  <si>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</si>
  <si>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</si>
  <si>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</si>
  <si>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</si>
  <si>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</si>
  <si>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</si>
  <si>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</si>
  <si>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</si>
  <si>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</si>
  <si>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</si>
  <si>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</si>
  <si>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</si>
  <si>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</si>
  <si>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</si>
  <si>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</si>
  <si>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</si>
  <si>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</si>
  <si>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</si>
  <si>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</si>
  <si>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</si>
  <si>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</si>
  <si>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</si>
  <si>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</si>
  <si>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</si>
  <si>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</si>
  <si>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</si>
  <si>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</si>
  <si>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</si>
  <si>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</si>
  <si>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</si>
  <si>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</si>
  <si>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</si>
  <si>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</si>
  <si>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</si>
  <si>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</si>
  <si>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</si>
  <si>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</si>
  <si>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</si>
  <si>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</si>
  <si>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</si>
  <si>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</si>
  <si>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</si>
  <si>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</si>
  <si>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</si>
  <si>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</si>
  <si>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</si>
  <si>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</si>
  <si>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</si>
  <si>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</si>
  <si>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</si>
  <si>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</si>
  <si>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</si>
  <si>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</si>
  <si>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</si>
  <si>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</si>
  <si>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</si>
  <si>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</si>
  <si>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</si>
  <si>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</si>
  <si>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</si>
  <si>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</si>
  <si>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</si>
  <si>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</si>
  <si>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</si>
  <si>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</si>
  <si>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</si>
  <si>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</si>
  <si>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</si>
  <si>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</si>
  <si>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</si>
  <si>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</si>
  <si>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</si>
  <si>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</si>
  <si>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</si>
  <si>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</si>
  <si>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</si>
  <si>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</si>
  <si>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</si>
  <si>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</si>
  <si>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</si>
  <si>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</si>
  <si>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</si>
  <si>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</si>
  <si>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</si>
  <si>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</si>
  <si>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</si>
  <si>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</si>
  <si>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</si>
  <si>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</si>
  <si>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</si>
  <si>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</si>
  <si>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</si>
  <si>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</si>
  <si>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</si>
  <si>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</si>
  <si>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</si>
  <si>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</si>
  <si>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</si>
  <si>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</si>
  <si>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</si>
  <si>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</si>
  <si>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</si>
  <si>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</si>
  <si>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</si>
  <si>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</si>
  <si>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</si>
  <si>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</si>
  <si>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</si>
  <si>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</si>
  <si>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</si>
  <si>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</si>
  <si>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</si>
  <si>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</si>
  <si>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</si>
  <si>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</si>
  <si>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</si>
  <si>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</si>
  <si>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</si>
  <si>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</si>
  <si>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</si>
  <si>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</si>
  <si>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</si>
  <si>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</si>
  <si>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</si>
  <si>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</si>
  <si>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</si>
  <si>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</si>
  <si>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</si>
  <si>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</si>
  <si>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</si>
  <si>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</si>
  <si>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</si>
  <si>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</si>
  <si>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</si>
  <si>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</si>
  <si>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</si>
  <si>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</si>
  <si>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</si>
  <si>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</si>
  <si>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</si>
  <si>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</si>
  <si>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</si>
  <si>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</si>
  <si>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</si>
  <si>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</si>
  <si>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</si>
  <si>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</si>
  <si>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</si>
  <si>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</si>
  <si>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</si>
  <si>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</si>
  <si>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</si>
  <si>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</si>
  <si>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</si>
  <si>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</si>
  <si>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</si>
  <si>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</si>
  <si>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</si>
  <si>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</si>
  <si>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</si>
  <si>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</si>
  <si>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</si>
  <si>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</si>
  <si>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</si>
  <si>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</si>
  <si>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</si>
  <si>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</si>
  <si>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</si>
  <si>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</si>
  <si>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</si>
  <si>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</si>
  <si>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</si>
  <si>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</si>
  <si>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</si>
  <si>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</si>
  <si>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</si>
  <si>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</si>
  <si>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</si>
  <si>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</si>
  <si>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</si>
  <si>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</si>
  <si>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</si>
  <si>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</si>
  <si>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</si>
  <si>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</si>
  <si>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</si>
  <si>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</si>
  <si>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</si>
  <si>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</si>
  <si>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</si>
  <si>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</si>
  <si>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</si>
  <si>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</si>
  <si>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</si>
  <si>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</si>
  <si>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</si>
  <si>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</si>
  <si>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</si>
  <si>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</si>
  <si>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</si>
  <si>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</si>
  <si>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</si>
  <si>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</si>
  <si>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</si>
  <si>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</si>
  <si>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</si>
  <si>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</si>
  <si>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</si>
  <si>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</si>
  <si>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</si>
  <si>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</si>
  <si>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</si>
  <si>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</si>
  <si>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</si>
  <si>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</si>
  <si>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</si>
  <si>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</si>
  <si>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</si>
  <si>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</si>
  <si>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</si>
  <si>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</si>
  <si>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</si>
  <si>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</si>
  <si>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</si>
  <si>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</si>
  <si>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</si>
  <si>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</si>
  <si>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</si>
  <si>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</si>
  <si>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</si>
  <si>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</si>
  <si>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</si>
  <si>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</si>
  <si>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</si>
  <si>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</si>
  <si>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</si>
  <si>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</si>
  <si>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</si>
  <si>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</si>
  <si>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</si>
  <si>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</si>
  <si>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</si>
  <si>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</si>
  <si>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</si>
  <si>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</si>
  <si>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</si>
  <si>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</si>
  <si>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</si>
  <si>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</si>
  <si>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</si>
  <si>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</si>
  <si>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</si>
  <si>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</si>
  <si>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</si>
  <si>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</si>
  <si>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</si>
  <si>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</si>
  <si>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</si>
  <si>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</si>
  <si>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</si>
  <si>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</si>
  <si>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</si>
  <si>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</si>
  <si>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</si>
  <si>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</si>
  <si>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</si>
  <si>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</si>
  <si>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</si>
  <si>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</si>
  <si>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</si>
  <si>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</si>
  <si>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</si>
  <si>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</si>
  <si>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</si>
  <si>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</si>
  <si>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</si>
  <si>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</si>
  <si>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</si>
  <si>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</si>
  <si>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</si>
  <si>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</si>
  <si>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</si>
  <si>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</si>
  <si>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</si>
  <si>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</si>
  <si>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</si>
  <si>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</si>
  <si>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</si>
  <si>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</si>
  <si>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</si>
  <si>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</si>
  <si>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</si>
  <si>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</si>
  <si>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</si>
  <si>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</si>
  <si>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</si>
  <si>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</si>
  <si>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</si>
  <si>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</si>
  <si>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</si>
  <si>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</si>
  <si>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</si>
  <si>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</si>
  <si>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</si>
  <si>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</si>
  <si>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</si>
  <si>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</si>
  <si>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</si>
  <si>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</si>
  <si>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</si>
  <si>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</si>
  <si>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</si>
  <si>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</si>
  <si>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</si>
  <si>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</si>
  <si>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</si>
  <si>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</si>
  <si>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</si>
  <si>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</si>
  <si>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</si>
  <si>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</si>
  <si>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</si>
  <si>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</si>
  <si>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OŠ HORVATI, HORVAĆANSKA 6, ZAGREB</t>
  </si>
  <si>
    <t>Djelatnost osnovnog školstva ostvaruje se u skladu s: odredbama Zakona o odgoju i obrazovanju u osnovnoj i srednjoj školi, Školskom kurikulumu, Službeni glasnik Grada Zagreba (Program javnih potreba u osnovnom odgoju i obrazovanju koji definira kriterije za materijalne troškove, te financiranje i sufinanciranje roditelja čija djeca koriste program produženog boravka i školsku kuhinju.</t>
  </si>
  <si>
    <t>Prihodi od Gradskog ureda za obrazovanje, kulturu i sport koriste se za materijalne troškove, pojačani standard u osnovnom školstvu (produženi boravak, besplatni udžbenici, sufinanciranje školske prehrane, školski odbori, pomoćnici u nastavi i nabava dugotrajne imovine). Roditelji sufinanciraju troškove programa produženog boravka i školske prehrane. Od ostalih vlastitih prihoda sudjelujemo u ostalim troškovima škole.</t>
  </si>
  <si>
    <t>Planirani programi se realiziraju uz maksimalan trud svih zaposlenih u okviru raspoloživih novčanih sredstava, što rezultira sudjelovanjem učenika na raznim natjecanjima i događanjima u školi i izvan nje, obrazovni napredak učenika te razvoj socijalnih kompetencija.</t>
  </si>
  <si>
    <t>OŠ HORVATI, HORVAĆANSKA 6, ZAGREB</t>
  </si>
  <si>
    <t>Program se ostvaruje redovnim održavanjem redovne izborne nastave po potrebi dopunske i dodatne. Učenike će se poticati na slobodno izražavanje kreativnosti i sposobnosti kroz sudjelovanje u slobodnim aktivnostima koje će se predstavljati putem školskih događaja koji su navedeni u Školskom kurikulumu te temeljem Godišnjeg plana i programa za školsku godinu 2020./2021.</t>
  </si>
  <si>
    <t>Osnovno školstvo. Škola broji  310   učenika raspoređenih u 16 razredna odjela, nastava se izvodi u dvije smjene. Organizirano je 3 skupina produženog boravka za učenike 1,2 i 3 razreda.</t>
  </si>
  <si>
    <t xml:space="preserve"> Planiranje se vrši po zadanim indeksima rasta za financiranje decentraliziranih funkcija u razdoblju 2021.-2023.g. Radi postupanja po uputama za izradu proračuna Grada Zagreba može doći do odstupanja od planiranih.</t>
  </si>
  <si>
    <t>Redovna djelatnost o.š., produženi boravak, pom. kao potpora inkluzivnom obrazovanju,  pom. u nastavi, erasmus +,  sufinanciranje prehrane, škola u prirodi, naknada za rad šk. odbora, besplatni udžbenici</t>
  </si>
  <si>
    <t>Cilj programa produženog boravka su odgojno obrazovni učinci na području odgojnih, pedagoških i socijalnih vrijednosti. U programu PB osigurana su tri obroka u škol. kuhinji te se omogućava zdrav obrok svim učenicima u školi. Učenicima s teškoćama u razvoju osigurani su pomoćnici u nastavi kao oblik pomoći u njihovoj što boljoj socijalnoj, odgojnoj i obrazovnoj integraciji. Programa Erasmus +  je usavršavanje učitelja.Višak prihoda od projekta  erasmus +  iz 2020, utrošit će se na pokrivanje rashoda u 2021.g.   Naknadom za rad Školskog odbora želi se postići poboljšanje standarda osnovnog školstva.</t>
  </si>
  <si>
    <t>U Zagrebu, 13.10.2020.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</si>
</sst>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27" fillId="0" borderId="0" xfId="0" applyNumberFormat="1" applyFont="1" applyFill="1" applyBorder="1" applyAlignment="1" applyProtection="1">
      <alignment wrapTex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96" zoomScaleNormal="100" zoomScaleSheetLayoutView="96" workbookViewId="0">
      <selection activeCell="G11" sqref="G11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9" t="s">
        <v>319</v>
      </c>
      <c r="B3" s="239"/>
      <c r="C3" s="239"/>
      <c r="D3" s="239"/>
      <c r="E3" s="239"/>
      <c r="F3" s="239"/>
      <c r="G3" s="239"/>
      <c r="H3" s="239"/>
    </row>
    <row r="4" spans="1:10" s="22" customFormat="1" ht="26.25" customHeight="1" x14ac:dyDescent="0.2">
      <c r="A4" s="239" t="s">
        <v>12</v>
      </c>
      <c r="B4" s="239"/>
      <c r="C4" s="239"/>
      <c r="D4" s="239"/>
      <c r="E4" s="239"/>
      <c r="F4" s="239"/>
      <c r="G4" s="240"/>
      <c r="H4" s="240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41" t="s">
        <v>11</v>
      </c>
      <c r="B7" s="242"/>
      <c r="C7" s="242"/>
      <c r="D7" s="242"/>
      <c r="E7" s="243"/>
      <c r="F7" s="12">
        <f>+F8+F9</f>
        <v>7994000</v>
      </c>
      <c r="G7" s="12">
        <f>G8+G9</f>
        <v>8248000</v>
      </c>
      <c r="H7" s="12">
        <f>+H8+H9</f>
        <v>8302000</v>
      </c>
      <c r="I7" s="230">
        <f>PRIHODI!C134</f>
        <v>7994000</v>
      </c>
    </row>
    <row r="8" spans="1:10" ht="22.5" customHeight="1" x14ac:dyDescent="0.25">
      <c r="A8" s="244" t="s">
        <v>10</v>
      </c>
      <c r="B8" s="245"/>
      <c r="C8" s="245"/>
      <c r="D8" s="245"/>
      <c r="E8" s="237"/>
      <c r="F8" s="158">
        <v>7733000</v>
      </c>
      <c r="G8" s="158">
        <v>8248000</v>
      </c>
      <c r="H8" s="158">
        <v>8302000</v>
      </c>
      <c r="J8" s="2"/>
    </row>
    <row r="9" spans="1:10" ht="22.15" customHeight="1" x14ac:dyDescent="0.25">
      <c r="A9" s="236" t="s">
        <v>9</v>
      </c>
      <c r="B9" s="237"/>
      <c r="C9" s="237"/>
      <c r="D9" s="237"/>
      <c r="E9" s="237"/>
      <c r="F9" s="158">
        <v>261000</v>
      </c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8194000</v>
      </c>
      <c r="G10" s="12">
        <f>+G11+G12</f>
        <v>8248000</v>
      </c>
      <c r="H10" s="12">
        <f>+H11+H12</f>
        <v>8302000</v>
      </c>
      <c r="I10" s="231">
        <f>RASHODI!D198</f>
        <v>8194000</v>
      </c>
      <c r="J10" s="2"/>
    </row>
    <row r="11" spans="1:10" ht="22.5" customHeight="1" x14ac:dyDescent="0.25">
      <c r="A11" s="255" t="s">
        <v>7</v>
      </c>
      <c r="B11" s="245"/>
      <c r="C11" s="245"/>
      <c r="D11" s="245"/>
      <c r="E11" s="256"/>
      <c r="F11" s="158">
        <v>8194000</v>
      </c>
      <c r="G11" s="158">
        <v>8248000</v>
      </c>
      <c r="H11" s="159">
        <v>8302000</v>
      </c>
      <c r="I11" s="232"/>
      <c r="J11" s="2"/>
    </row>
    <row r="12" spans="1:10" ht="22.5" customHeight="1" x14ac:dyDescent="0.25">
      <c r="A12" s="257" t="s">
        <v>6</v>
      </c>
      <c r="B12" s="237"/>
      <c r="C12" s="237"/>
      <c r="D12" s="237"/>
      <c r="E12" s="237"/>
      <c r="F12" s="160"/>
      <c r="G12" s="160"/>
      <c r="H12" s="159"/>
      <c r="I12" s="232"/>
      <c r="J12" s="2"/>
    </row>
    <row r="13" spans="1:10" s="172" customFormat="1" ht="22.5" customHeight="1" x14ac:dyDescent="0.25">
      <c r="A13" s="258" t="s">
        <v>288</v>
      </c>
      <c r="B13" s="242"/>
      <c r="C13" s="242"/>
      <c r="D13" s="242"/>
      <c r="E13" s="242"/>
      <c r="F13" s="19">
        <f>+F7-F10</f>
        <v>-200000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39"/>
      <c r="B14" s="253"/>
      <c r="C14" s="253"/>
      <c r="D14" s="253"/>
      <c r="E14" s="253"/>
      <c r="F14" s="254"/>
      <c r="G14" s="254"/>
      <c r="H14" s="254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6" t="s">
        <v>289</v>
      </c>
      <c r="B16" s="247"/>
      <c r="C16" s="247"/>
      <c r="D16" s="247"/>
      <c r="E16" s="248"/>
      <c r="F16" s="161">
        <v>200000</v>
      </c>
      <c r="G16" s="161"/>
      <c r="H16" s="162"/>
      <c r="J16" s="2"/>
    </row>
    <row r="17" spans="1:11" ht="34.5" customHeight="1" x14ac:dyDescent="0.25">
      <c r="A17" s="249" t="s">
        <v>5</v>
      </c>
      <c r="B17" s="250"/>
      <c r="C17" s="250"/>
      <c r="D17" s="250"/>
      <c r="E17" s="251"/>
      <c r="F17" s="163">
        <v>200000</v>
      </c>
      <c r="G17" s="163"/>
      <c r="H17" s="164"/>
      <c r="I17" s="231">
        <f>PRIHODI!C135</f>
        <v>200000</v>
      </c>
      <c r="J17" s="2"/>
    </row>
    <row r="18" spans="1:11" s="6" customFormat="1" ht="25.5" customHeight="1" x14ac:dyDescent="0.25">
      <c r="A18" s="252"/>
      <c r="B18" s="253"/>
      <c r="C18" s="253"/>
      <c r="D18" s="253"/>
      <c r="E18" s="253"/>
      <c r="F18" s="254"/>
      <c r="G18" s="254"/>
      <c r="H18" s="254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44" t="s">
        <v>4</v>
      </c>
      <c r="B20" s="245"/>
      <c r="C20" s="245"/>
      <c r="D20" s="245"/>
      <c r="E20" s="245"/>
      <c r="F20" s="160"/>
      <c r="G20" s="160"/>
      <c r="H20" s="160"/>
      <c r="I20" s="233"/>
      <c r="J20" s="10"/>
    </row>
    <row r="21" spans="1:11" s="6" customFormat="1" ht="33.75" customHeight="1" x14ac:dyDescent="0.25">
      <c r="A21" s="244" t="s">
        <v>3</v>
      </c>
      <c r="B21" s="245"/>
      <c r="C21" s="245"/>
      <c r="D21" s="245"/>
      <c r="E21" s="245"/>
      <c r="F21" s="160"/>
      <c r="G21" s="160"/>
      <c r="H21" s="160"/>
      <c r="I21" s="233"/>
    </row>
    <row r="22" spans="1:11" s="6" customFormat="1" ht="22.5" customHeight="1" x14ac:dyDescent="0.25">
      <c r="A22" s="258" t="s">
        <v>2</v>
      </c>
      <c r="B22" s="242"/>
      <c r="C22" s="242"/>
      <c r="D22" s="242"/>
      <c r="E22" s="242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2"/>
      <c r="B23" s="253"/>
      <c r="C23" s="253"/>
      <c r="D23" s="253"/>
      <c r="E23" s="253"/>
      <c r="F23" s="254"/>
      <c r="G23" s="254"/>
      <c r="H23" s="254"/>
      <c r="I23" s="233"/>
    </row>
    <row r="24" spans="1:11" s="6" customFormat="1" ht="22.5" customHeight="1" x14ac:dyDescent="0.25">
      <c r="A24" s="255" t="s">
        <v>1</v>
      </c>
      <c r="B24" s="245"/>
      <c r="C24" s="245"/>
      <c r="D24" s="245"/>
      <c r="E24" s="245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59" t="s">
        <v>0</v>
      </c>
      <c r="B26" s="260"/>
      <c r="C26" s="260"/>
      <c r="D26" s="260"/>
      <c r="E26" s="260"/>
      <c r="F26" s="260"/>
      <c r="G26" s="260"/>
      <c r="H26" s="260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24" zoomScale="86" zoomScaleNormal="98" zoomScaleSheetLayoutView="86" workbookViewId="0">
      <selection activeCell="C136" sqref="C136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2" t="s">
        <v>321</v>
      </c>
      <c r="B5" s="263"/>
      <c r="C5" s="266" t="s">
        <v>325</v>
      </c>
      <c r="D5" s="92" t="s">
        <v>200</v>
      </c>
      <c r="E5" s="92" t="s">
        <v>200</v>
      </c>
      <c r="F5" s="269" t="s">
        <v>202</v>
      </c>
      <c r="G5" s="272" t="s">
        <v>197</v>
      </c>
      <c r="H5" s="272"/>
      <c r="I5" s="272"/>
      <c r="J5" s="272"/>
      <c r="K5" s="272"/>
      <c r="L5" s="272"/>
      <c r="M5" s="272"/>
      <c r="N5" s="273"/>
    </row>
    <row r="6" spans="1:14" ht="38.25" customHeight="1" x14ac:dyDescent="0.2">
      <c r="A6" s="264"/>
      <c r="B6" s="265"/>
      <c r="C6" s="267"/>
      <c r="D6" s="184" t="s">
        <v>328</v>
      </c>
      <c r="E6" s="184" t="s">
        <v>329</v>
      </c>
      <c r="F6" s="270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8"/>
      <c r="D7" s="96" t="s">
        <v>201</v>
      </c>
      <c r="E7" s="96" t="s">
        <v>201</v>
      </c>
      <c r="F7" s="271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7994000</v>
      </c>
      <c r="D9" s="186">
        <f t="shared" ref="D9" si="0">D10+D38+D54+D61+D73+D68</f>
        <v>659000</v>
      </c>
      <c r="E9" s="186">
        <f t="shared" ref="E9:N9" si="1">E10+E38+E54+E61+E73+E68</f>
        <v>917000</v>
      </c>
      <c r="F9" s="51">
        <f t="shared" si="1"/>
        <v>6418000</v>
      </c>
      <c r="G9" s="186">
        <f t="shared" si="1"/>
        <v>6000</v>
      </c>
      <c r="H9" s="186">
        <f t="shared" si="1"/>
        <v>370000</v>
      </c>
      <c r="I9" s="186">
        <f t="shared" si="1"/>
        <v>5834000</v>
      </c>
      <c r="J9" s="186">
        <f t="shared" si="1"/>
        <v>0</v>
      </c>
      <c r="K9" s="186">
        <f t="shared" si="1"/>
        <v>208000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6042000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6042000</v>
      </c>
      <c r="G10" s="188">
        <f t="shared" si="2"/>
        <v>0</v>
      </c>
      <c r="H10" s="188">
        <f t="shared" si="2"/>
        <v>0</v>
      </c>
      <c r="I10" s="188">
        <f t="shared" si="2"/>
        <v>5834000</v>
      </c>
      <c r="J10" s="188">
        <f t="shared" si="2"/>
        <v>0</v>
      </c>
      <c r="K10" s="188">
        <f t="shared" si="2"/>
        <v>208000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5430000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5430000</v>
      </c>
      <c r="G28" s="188">
        <f t="shared" si="17"/>
        <v>0</v>
      </c>
      <c r="H28" s="188">
        <f t="shared" si="17"/>
        <v>0</v>
      </c>
      <c r="I28" s="188">
        <f t="shared" si="17"/>
        <v>5430000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5310000</v>
      </c>
      <c r="D29" s="124"/>
      <c r="E29" s="124"/>
      <c r="F29" s="123">
        <f t="shared" si="7"/>
        <v>5310000</v>
      </c>
      <c r="G29" s="39"/>
      <c r="H29" s="39"/>
      <c r="I29" s="39">
        <v>5310000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120000</v>
      </c>
      <c r="D30" s="124"/>
      <c r="E30" s="124"/>
      <c r="F30" s="123">
        <f t="shared" si="7"/>
        <v>120000</v>
      </c>
      <c r="G30" s="39"/>
      <c r="H30" s="39"/>
      <c r="I30" s="39">
        <v>120000</v>
      </c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250000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250000</v>
      </c>
      <c r="G31" s="188">
        <f t="shared" si="20"/>
        <v>0</v>
      </c>
      <c r="H31" s="188">
        <f t="shared" si="20"/>
        <v>0</v>
      </c>
      <c r="I31" s="188">
        <f t="shared" si="20"/>
        <v>250000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250000</v>
      </c>
      <c r="D32" s="124"/>
      <c r="E32" s="124"/>
      <c r="F32" s="123">
        <f t="shared" si="7"/>
        <v>250000</v>
      </c>
      <c r="G32" s="39"/>
      <c r="H32" s="39"/>
      <c r="I32" s="39">
        <v>250000</v>
      </c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362000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362000</v>
      </c>
      <c r="G34" s="52">
        <f t="shared" si="23"/>
        <v>0</v>
      </c>
      <c r="H34" s="52">
        <f t="shared" si="23"/>
        <v>0</v>
      </c>
      <c r="I34" s="52">
        <f t="shared" si="23"/>
        <v>154000</v>
      </c>
      <c r="J34" s="52">
        <f t="shared" si="23"/>
        <v>0</v>
      </c>
      <c r="K34" s="52">
        <f t="shared" si="23"/>
        <v>208000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154000</v>
      </c>
      <c r="D35" s="124"/>
      <c r="E35" s="124"/>
      <c r="F35" s="123">
        <f t="shared" si="7"/>
        <v>154000</v>
      </c>
      <c r="G35" s="39"/>
      <c r="H35" s="39"/>
      <c r="I35" s="39">
        <v>154000</v>
      </c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208000</v>
      </c>
      <c r="D37" s="124"/>
      <c r="E37" s="124"/>
      <c r="F37" s="123">
        <f t="shared" si="7"/>
        <v>208000</v>
      </c>
      <c r="G37" s="39"/>
      <c r="H37" s="39"/>
      <c r="I37" s="39"/>
      <c r="J37" s="39"/>
      <c r="K37" s="39">
        <v>208000</v>
      </c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370000</v>
      </c>
      <c r="D54" s="188">
        <f t="shared" ref="D54" si="38">D55+D57</f>
        <v>0</v>
      </c>
      <c r="E54" s="188">
        <f t="shared" si="37"/>
        <v>0</v>
      </c>
      <c r="F54" s="52">
        <f t="shared" si="37"/>
        <v>370000</v>
      </c>
      <c r="G54" s="188">
        <f t="shared" si="37"/>
        <v>0</v>
      </c>
      <c r="H54" s="188">
        <f t="shared" si="37"/>
        <v>370000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370000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370000</v>
      </c>
      <c r="G57" s="188">
        <f t="shared" si="41"/>
        <v>0</v>
      </c>
      <c r="H57" s="188">
        <f t="shared" si="41"/>
        <v>370000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370000</v>
      </c>
      <c r="D58" s="124"/>
      <c r="E58" s="124"/>
      <c r="F58" s="123">
        <f t="shared" ref="F58:F60" si="44">SUM(G58:N58)</f>
        <v>370000</v>
      </c>
      <c r="G58" s="39"/>
      <c r="H58" s="39">
        <v>370000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6000</v>
      </c>
      <c r="D61" s="188">
        <f t="shared" ref="D61" si="46">D62+D65</f>
        <v>0</v>
      </c>
      <c r="E61" s="188">
        <f t="shared" si="45"/>
        <v>0</v>
      </c>
      <c r="F61" s="52">
        <f t="shared" si="45"/>
        <v>6000</v>
      </c>
      <c r="G61" s="188">
        <f t="shared" si="45"/>
        <v>6000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6000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6000</v>
      </c>
      <c r="G62" s="188">
        <f t="shared" si="47"/>
        <v>6000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6000</v>
      </c>
      <c r="D64" s="124"/>
      <c r="E64" s="124"/>
      <c r="F64" s="123">
        <f t="shared" si="50"/>
        <v>6000</v>
      </c>
      <c r="G64" s="39">
        <v>6000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1576000</v>
      </c>
      <c r="D68" s="188">
        <f>SUM(D69)</f>
        <v>659000</v>
      </c>
      <c r="E68" s="188">
        <f>SUM(E69)</f>
        <v>917000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1576000</v>
      </c>
      <c r="D69" s="188">
        <f>SUM(D70:D72)</f>
        <v>659000</v>
      </c>
      <c r="E69" s="188">
        <f>SUM(E70:E72)</f>
        <v>917000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1315000</v>
      </c>
      <c r="D70" s="39">
        <v>435000</v>
      </c>
      <c r="E70" s="39">
        <v>880000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200000</v>
      </c>
      <c r="D76" s="189"/>
      <c r="E76" s="189">
        <v>0</v>
      </c>
      <c r="F76" s="168">
        <f t="shared" si="62"/>
        <v>200000</v>
      </c>
      <c r="G76" s="189"/>
      <c r="H76" s="189"/>
      <c r="I76" s="190">
        <v>200000</v>
      </c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4" t="s">
        <v>284</v>
      </c>
      <c r="B108" s="275"/>
      <c r="C108" s="188">
        <f t="shared" ref="C108:N108" si="89">C9+C78</f>
        <v>7994000</v>
      </c>
      <c r="D108" s="188">
        <f t="shared" ref="D108" si="90">D9+D78</f>
        <v>659000</v>
      </c>
      <c r="E108" s="188">
        <f t="shared" si="89"/>
        <v>917000</v>
      </c>
      <c r="F108" s="188">
        <f t="shared" si="89"/>
        <v>6418000</v>
      </c>
      <c r="G108" s="188">
        <f t="shared" si="89"/>
        <v>6000</v>
      </c>
      <c r="H108" s="188">
        <f t="shared" si="89"/>
        <v>370000</v>
      </c>
      <c r="I108" s="188">
        <f t="shared" si="89"/>
        <v>5834000</v>
      </c>
      <c r="J108" s="188">
        <f t="shared" si="89"/>
        <v>0</v>
      </c>
      <c r="K108" s="188">
        <f t="shared" si="89"/>
        <v>208000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200000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200000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200000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4" t="s">
        <v>287</v>
      </c>
      <c r="B110" s="275"/>
      <c r="C110" s="188">
        <f>SUM(C108:C109)</f>
        <v>8194000</v>
      </c>
      <c r="D110" s="188">
        <f t="shared" ref="D110" si="93">SUM(D108:D109)</f>
        <v>659000</v>
      </c>
      <c r="E110" s="188">
        <f t="shared" ref="E110:N110" si="94">SUM(E108:E109)</f>
        <v>917000</v>
      </c>
      <c r="F110" s="188">
        <f t="shared" si="94"/>
        <v>6618000</v>
      </c>
      <c r="G110" s="188">
        <f t="shared" si="94"/>
        <v>6000</v>
      </c>
      <c r="H110" s="188">
        <f t="shared" si="94"/>
        <v>370000</v>
      </c>
      <c r="I110" s="188">
        <f t="shared" si="94"/>
        <v>6034000</v>
      </c>
      <c r="J110" s="188">
        <f t="shared" si="94"/>
        <v>0</v>
      </c>
      <c r="K110" s="188">
        <f t="shared" si="94"/>
        <v>208000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6" t="s">
        <v>250</v>
      </c>
      <c r="B133" s="276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7" t="s">
        <v>251</v>
      </c>
      <c r="B134" s="277"/>
      <c r="C134" s="194">
        <f t="shared" ref="C134:N134" si="118">C111+C78+C9</f>
        <v>7994000</v>
      </c>
      <c r="D134" s="194">
        <f t="shared" ref="D134" si="119">D111+D78+D9</f>
        <v>659000</v>
      </c>
      <c r="E134" s="194">
        <f t="shared" si="118"/>
        <v>917000</v>
      </c>
      <c r="F134" s="174">
        <f t="shared" si="118"/>
        <v>6418000</v>
      </c>
      <c r="G134" s="194">
        <f t="shared" si="118"/>
        <v>6000</v>
      </c>
      <c r="H134" s="194">
        <f t="shared" si="118"/>
        <v>370000</v>
      </c>
      <c r="I134" s="194">
        <f t="shared" si="118"/>
        <v>5834000</v>
      </c>
      <c r="J134" s="194">
        <f t="shared" si="118"/>
        <v>0</v>
      </c>
      <c r="K134" s="194">
        <f t="shared" si="118"/>
        <v>208000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8" t="s">
        <v>320</v>
      </c>
      <c r="B135" s="278"/>
      <c r="C135" s="120">
        <f>C76+C77+C106+C107+C131+C132</f>
        <v>200000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200000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200000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1" t="s">
        <v>205</v>
      </c>
      <c r="B136" s="261"/>
      <c r="C136" s="121">
        <f>SUM(C134:C135)</f>
        <v>8194000</v>
      </c>
      <c r="D136" s="121">
        <f>SUM(D134:D135)</f>
        <v>659000</v>
      </c>
      <c r="E136" s="121">
        <f>SUM(E134:E135)</f>
        <v>917000</v>
      </c>
      <c r="F136" s="121">
        <f>SUM(F134:F135)</f>
        <v>6618000</v>
      </c>
      <c r="G136" s="121">
        <f t="shared" ref="G136:N136" si="121">SUM(G134:G135)</f>
        <v>6000</v>
      </c>
      <c r="H136" s="121">
        <f t="shared" si="121"/>
        <v>370000</v>
      </c>
      <c r="I136" s="121">
        <f t="shared" si="121"/>
        <v>6034000</v>
      </c>
      <c r="J136" s="121">
        <f t="shared" si="121"/>
        <v>0</v>
      </c>
      <c r="K136" s="121">
        <f t="shared" si="121"/>
        <v>208000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tabSelected="1" view="pageBreakPreview" topLeftCell="A114" zoomScale="112" zoomScaleNormal="100" zoomScaleSheetLayoutView="112" workbookViewId="0">
      <selection activeCell="C197" sqref="C197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97" t="s">
        <v>326</v>
      </c>
      <c r="B5" s="297"/>
      <c r="C5" s="263"/>
      <c r="D5" s="266" t="s">
        <v>325</v>
      </c>
      <c r="E5" s="92" t="s">
        <v>200</v>
      </c>
      <c r="F5" s="92" t="s">
        <v>200</v>
      </c>
      <c r="G5" s="269" t="s">
        <v>202</v>
      </c>
      <c r="H5" s="272" t="s">
        <v>197</v>
      </c>
      <c r="I5" s="272"/>
      <c r="J5" s="272"/>
      <c r="K5" s="272"/>
      <c r="L5" s="272"/>
      <c r="M5" s="272"/>
      <c r="N5" s="272"/>
      <c r="O5" s="273"/>
      <c r="P5" s="203"/>
    </row>
    <row r="6" spans="1:16" s="107" customFormat="1" ht="43.5" customHeight="1" x14ac:dyDescent="0.2">
      <c r="A6" s="298"/>
      <c r="B6" s="298"/>
      <c r="C6" s="265"/>
      <c r="D6" s="267"/>
      <c r="E6" s="184" t="s">
        <v>328</v>
      </c>
      <c r="F6" s="184" t="s">
        <v>329</v>
      </c>
      <c r="G6" s="270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8"/>
      <c r="E7" s="96" t="s">
        <v>201</v>
      </c>
      <c r="F7" s="96" t="s">
        <v>201</v>
      </c>
      <c r="G7" s="271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3" t="s">
        <v>340</v>
      </c>
      <c r="B9" s="294"/>
      <c r="C9" s="294"/>
      <c r="D9" s="195">
        <f>D10+D84+D120+D129+D134+D137+D144+D147+D158+D169+D190+D195</f>
        <v>8194000</v>
      </c>
      <c r="E9" s="195">
        <f t="shared" ref="E9:O9" si="0">E10+E84+E120+E129+E134+E137+E144+E147+E158+E169+E190+E195</f>
        <v>659000</v>
      </c>
      <c r="F9" s="195">
        <f t="shared" si="0"/>
        <v>917000</v>
      </c>
      <c r="G9" s="195">
        <f t="shared" si="0"/>
        <v>6618000</v>
      </c>
      <c r="H9" s="195">
        <f t="shared" si="0"/>
        <v>6000</v>
      </c>
      <c r="I9" s="195">
        <f t="shared" si="0"/>
        <v>370000</v>
      </c>
      <c r="J9" s="195">
        <f t="shared" si="0"/>
        <v>6034000</v>
      </c>
      <c r="K9" s="195">
        <f t="shared" si="0"/>
        <v>0</v>
      </c>
      <c r="L9" s="195">
        <f t="shared" si="0"/>
        <v>208000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1" t="s">
        <v>330</v>
      </c>
      <c r="B10" s="295"/>
      <c r="C10" s="295"/>
      <c r="D10" s="196">
        <f>D11+D21+D54+D60+D65+D70</f>
        <v>6256000</v>
      </c>
      <c r="E10" s="196">
        <f t="shared" ref="E10" si="1">E11+E21+E54+E60+E65+E70</f>
        <v>435000</v>
      </c>
      <c r="F10" s="196">
        <f t="shared" ref="F10:O10" si="2">F11+F21+F54+F60+F65+F70</f>
        <v>30000</v>
      </c>
      <c r="G10" s="196">
        <f t="shared" si="2"/>
        <v>5791000</v>
      </c>
      <c r="H10" s="196">
        <f t="shared" si="2"/>
        <v>6000</v>
      </c>
      <c r="I10" s="196">
        <f t="shared" si="2"/>
        <v>0</v>
      </c>
      <c r="J10" s="196">
        <f t="shared" si="2"/>
        <v>5760000</v>
      </c>
      <c r="K10" s="196">
        <f t="shared" si="2"/>
        <v>0</v>
      </c>
      <c r="L10" s="196">
        <f t="shared" si="2"/>
        <v>25000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80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5400000</v>
      </c>
      <c r="E11" s="197">
        <f>E12+E19+E17</f>
        <v>0</v>
      </c>
      <c r="F11" s="197">
        <f>F12+F19+F17</f>
        <v>0</v>
      </c>
      <c r="G11" s="54">
        <f>G12+G17+G19</f>
        <v>5400000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5400000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80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4500000</v>
      </c>
      <c r="E12" s="197">
        <f>SUM(E13:E16)</f>
        <v>0</v>
      </c>
      <c r="F12" s="197">
        <f>SUM(F13:F16)</f>
        <v>0</v>
      </c>
      <c r="G12" s="54">
        <f>SUM(G13:G16)</f>
        <v>4500000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4500000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80"/>
    </row>
    <row r="13" spans="1:16" ht="24" customHeight="1" x14ac:dyDescent="0.2">
      <c r="B13" s="56">
        <v>3111</v>
      </c>
      <c r="C13" s="57" t="s">
        <v>146</v>
      </c>
      <c r="D13" s="143">
        <f>SUM(E13:G13)</f>
        <v>4500000</v>
      </c>
      <c r="E13" s="152"/>
      <c r="F13" s="152"/>
      <c r="G13" s="143">
        <f>SUM(H13:O13)</f>
        <v>4500000</v>
      </c>
      <c r="H13" s="50"/>
      <c r="I13" s="50"/>
      <c r="J13" s="50">
        <v>4500000</v>
      </c>
      <c r="K13" s="50"/>
      <c r="L13" s="50"/>
      <c r="M13" s="50"/>
      <c r="N13" s="50"/>
      <c r="O13" s="50"/>
      <c r="P13" s="280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0</v>
      </c>
      <c r="E15" s="152"/>
      <c r="F15" s="152"/>
      <c r="G15" s="143">
        <f>SUM(H15:O15)</f>
        <v>0</v>
      </c>
      <c r="H15" s="50"/>
      <c r="I15" s="50"/>
      <c r="J15" s="50"/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200000</v>
      </c>
      <c r="E17" s="197">
        <f>SUM(E18)</f>
        <v>0</v>
      </c>
      <c r="F17" s="197">
        <f>SUM(F18)</f>
        <v>0</v>
      </c>
      <c r="G17" s="54">
        <f>SUM(G18)</f>
        <v>200000</v>
      </c>
      <c r="H17" s="197">
        <f>SUM(H18)</f>
        <v>0</v>
      </c>
      <c r="I17" s="197">
        <f t="shared" ref="I17:O17" si="6">SUM(I18)</f>
        <v>0</v>
      </c>
      <c r="J17" s="197">
        <f t="shared" si="6"/>
        <v>200000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200000</v>
      </c>
      <c r="E18" s="152"/>
      <c r="F18" s="152"/>
      <c r="G18" s="143">
        <f>SUM(H18:O18)</f>
        <v>200000</v>
      </c>
      <c r="H18" s="50"/>
      <c r="I18" s="50"/>
      <c r="J18" s="50">
        <v>200000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700000</v>
      </c>
      <c r="E19" s="197">
        <f t="shared" si="7"/>
        <v>0</v>
      </c>
      <c r="F19" s="197">
        <f t="shared" si="7"/>
        <v>0</v>
      </c>
      <c r="G19" s="54">
        <f t="shared" si="7"/>
        <v>700000</v>
      </c>
      <c r="H19" s="197">
        <f t="shared" si="7"/>
        <v>0</v>
      </c>
      <c r="I19" s="197">
        <f t="shared" si="7"/>
        <v>0</v>
      </c>
      <c r="J19" s="197">
        <f t="shared" si="7"/>
        <v>700000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700000</v>
      </c>
      <c r="E20" s="152"/>
      <c r="F20" s="152"/>
      <c r="G20" s="143">
        <f>SUM(H20:O20)</f>
        <v>700000</v>
      </c>
      <c r="H20" s="50"/>
      <c r="I20" s="50"/>
      <c r="J20" s="50">
        <v>700000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844000</v>
      </c>
      <c r="E21" s="197">
        <f t="shared" ref="E21" si="9">E22+E27+E34+E44+E46</f>
        <v>433000</v>
      </c>
      <c r="F21" s="197">
        <f t="shared" si="8"/>
        <v>30000</v>
      </c>
      <c r="G21" s="54">
        <f t="shared" si="8"/>
        <v>381000</v>
      </c>
      <c r="H21" s="197">
        <f t="shared" si="8"/>
        <v>6000</v>
      </c>
      <c r="I21" s="197">
        <f t="shared" si="8"/>
        <v>0</v>
      </c>
      <c r="J21" s="197">
        <f t="shared" si="8"/>
        <v>350000</v>
      </c>
      <c r="K21" s="197">
        <f t="shared" si="8"/>
        <v>0</v>
      </c>
      <c r="L21" s="197">
        <f t="shared" si="8"/>
        <v>25000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370000</v>
      </c>
      <c r="E22" s="197">
        <f>SUM(E23:E26)</f>
        <v>20000</v>
      </c>
      <c r="F22" s="197">
        <f>SUM(F23:F26)</f>
        <v>0</v>
      </c>
      <c r="G22" s="54">
        <f>SUM(G23:G26)</f>
        <v>350000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350000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10000</v>
      </c>
      <c r="E23" s="50">
        <v>10000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150000</v>
      </c>
      <c r="E24" s="50"/>
      <c r="F24" s="152"/>
      <c r="G24" s="143">
        <f>SUM(H24:O24)</f>
        <v>150000</v>
      </c>
      <c r="H24" s="50"/>
      <c r="I24" s="50"/>
      <c r="J24" s="50">
        <v>150000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210000</v>
      </c>
      <c r="E25" s="50">
        <v>10000</v>
      </c>
      <c r="F25" s="152"/>
      <c r="G25" s="143">
        <f>SUM(H25:O25)</f>
        <v>200000</v>
      </c>
      <c r="H25" s="50"/>
      <c r="I25" s="50"/>
      <c r="J25" s="50">
        <v>200000</v>
      </c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251000</v>
      </c>
      <c r="E27" s="197">
        <f t="shared" ref="E27" si="13">SUM(E28:E33)</f>
        <v>220000</v>
      </c>
      <c r="F27" s="197">
        <f t="shared" si="12"/>
        <v>0</v>
      </c>
      <c r="G27" s="54">
        <f t="shared" si="12"/>
        <v>31000</v>
      </c>
      <c r="H27" s="197">
        <f t="shared" si="12"/>
        <v>6000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25000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36000</v>
      </c>
      <c r="E28" s="50">
        <v>30000</v>
      </c>
      <c r="F28" s="152"/>
      <c r="G28" s="143">
        <f t="shared" ref="G28:G33" si="15">SUM(H28:O28)</f>
        <v>6000</v>
      </c>
      <c r="H28" s="50">
        <v>6000</v>
      </c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25000</v>
      </c>
      <c r="E29" s="50"/>
      <c r="F29" s="152"/>
      <c r="G29" s="143">
        <f t="shared" si="15"/>
        <v>25000</v>
      </c>
      <c r="H29" s="50"/>
      <c r="I29" s="50"/>
      <c r="J29" s="50"/>
      <c r="K29" s="50"/>
      <c r="L29" s="50">
        <v>25000</v>
      </c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180000</v>
      </c>
      <c r="E30" s="50">
        <v>180000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8000</v>
      </c>
      <c r="E31" s="50">
        <v>8000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2000</v>
      </c>
      <c r="E32" s="50">
        <v>2000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0</v>
      </c>
      <c r="E33" s="50"/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170000</v>
      </c>
      <c r="E34" s="197">
        <f>SUM(E35:E43)</f>
        <v>170000</v>
      </c>
      <c r="F34" s="197">
        <f>SUM(F35:F43)</f>
        <v>0</v>
      </c>
      <c r="G34" s="54">
        <f>SUM(G35:G43)</f>
        <v>0</v>
      </c>
      <c r="H34" s="197">
        <f>SUM(H35:H43)</f>
        <v>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8000</v>
      </c>
      <c r="E35" s="50">
        <v>8000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98000</v>
      </c>
      <c r="E36" s="217">
        <v>98000</v>
      </c>
      <c r="F36" s="152"/>
      <c r="G36" s="143">
        <f t="shared" si="18"/>
        <v>0</v>
      </c>
      <c r="H36" s="50"/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2000</v>
      </c>
      <c r="E37" s="50">
        <v>2000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42000</v>
      </c>
      <c r="E38" s="50">
        <v>42000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6000</v>
      </c>
      <c r="E39" s="50">
        <v>6000</v>
      </c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1000</v>
      </c>
      <c r="E40" s="50">
        <v>1000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3000</v>
      </c>
      <c r="E41" s="50">
        <v>3000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7000</v>
      </c>
      <c r="E42" s="50">
        <v>7000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3000</v>
      </c>
      <c r="E43" s="50">
        <v>3000</v>
      </c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53000</v>
      </c>
      <c r="E46" s="197">
        <f>SUM(E47:E53)</f>
        <v>23000</v>
      </c>
      <c r="F46" s="197">
        <f>SUM(F47:F53)</f>
        <v>30000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86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30000</v>
      </c>
      <c r="E47" s="152"/>
      <c r="F47" s="50">
        <v>30000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86"/>
    </row>
    <row r="48" spans="2:16" ht="24" customHeight="1" x14ac:dyDescent="0.2">
      <c r="B48" s="56">
        <v>3292</v>
      </c>
      <c r="C48" s="57" t="s">
        <v>167</v>
      </c>
      <c r="D48" s="143">
        <f t="shared" si="23"/>
        <v>10000</v>
      </c>
      <c r="E48" s="50">
        <v>10000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87"/>
    </row>
    <row r="49" spans="2:16" ht="24" customHeight="1" x14ac:dyDescent="0.2">
      <c r="B49" s="56">
        <v>3293</v>
      </c>
      <c r="C49" s="57" t="s">
        <v>168</v>
      </c>
      <c r="D49" s="143">
        <f t="shared" si="23"/>
        <v>2000</v>
      </c>
      <c r="E49" s="50">
        <v>2000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87"/>
    </row>
    <row r="50" spans="2:16" ht="24" customHeight="1" x14ac:dyDescent="0.2">
      <c r="B50" s="56">
        <v>3294</v>
      </c>
      <c r="C50" s="57" t="s">
        <v>169</v>
      </c>
      <c r="D50" s="143">
        <f t="shared" si="23"/>
        <v>1000</v>
      </c>
      <c r="E50" s="50">
        <v>1000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10000</v>
      </c>
      <c r="E53" s="50">
        <v>10000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2000</v>
      </c>
      <c r="E54" s="197">
        <f>E55</f>
        <v>2000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2000</v>
      </c>
      <c r="E55" s="197">
        <f>SUM(E56:E59)</f>
        <v>2000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1000</v>
      </c>
      <c r="E56" s="50">
        <v>1000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0</v>
      </c>
      <c r="E59" s="50"/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10000</v>
      </c>
      <c r="E65" s="197">
        <f>E66</f>
        <v>0</v>
      </c>
      <c r="F65" s="197">
        <f>F66</f>
        <v>0</v>
      </c>
      <c r="G65" s="54">
        <f>G66</f>
        <v>10000</v>
      </c>
      <c r="H65" s="197">
        <f>H66</f>
        <v>0</v>
      </c>
      <c r="I65" s="197">
        <f t="shared" ref="I65:O65" si="34">I66</f>
        <v>0</v>
      </c>
      <c r="J65" s="197">
        <f t="shared" si="34"/>
        <v>10000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10000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10000</v>
      </c>
      <c r="H66" s="197">
        <f t="shared" si="35"/>
        <v>0</v>
      </c>
      <c r="I66" s="197">
        <f t="shared" si="35"/>
        <v>0</v>
      </c>
      <c r="J66" s="197">
        <f t="shared" si="35"/>
        <v>10000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10000</v>
      </c>
      <c r="E67" s="50"/>
      <c r="F67" s="152"/>
      <c r="G67" s="143">
        <f>SUM(H67:O67)</f>
        <v>10000</v>
      </c>
      <c r="H67" s="50"/>
      <c r="I67" s="50"/>
      <c r="J67" s="50">
        <v>10000</v>
      </c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3" t="s">
        <v>345</v>
      </c>
      <c r="B84" s="296"/>
      <c r="C84" s="296"/>
      <c r="D84" s="196">
        <f>D85+D88+D93+D112+D115</f>
        <v>304000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0</v>
      </c>
      <c r="H84" s="196">
        <f t="shared" si="48"/>
        <v>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79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79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79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79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79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79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79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79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79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261000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0</v>
      </c>
      <c r="H93" s="197">
        <f>H94+H98+H106+H108+H110</f>
        <v>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46000</v>
      </c>
      <c r="E98" s="197">
        <f>SUM(E99:E105)</f>
        <v>22000</v>
      </c>
      <c r="F98" s="197">
        <f>SUM(F99:F105)</f>
        <v>24000</v>
      </c>
      <c r="G98" s="54">
        <f>SUM(G99:G105)</f>
        <v>0</v>
      </c>
      <c r="H98" s="197">
        <f>SUM(H99:H105)</f>
        <v>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36000</v>
      </c>
      <c r="E99" s="50">
        <v>22000</v>
      </c>
      <c r="F99" s="50">
        <v>14000</v>
      </c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10000</v>
      </c>
      <c r="E105" s="50"/>
      <c r="F105" s="50">
        <v>10000</v>
      </c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472000</v>
      </c>
      <c r="E120" s="179">
        <f t="shared" ref="E120:O120" si="74">E121+E123+E127+E125</f>
        <v>0</v>
      </c>
      <c r="F120" s="179">
        <f t="shared" si="74"/>
        <v>272000</v>
      </c>
      <c r="G120" s="179">
        <f t="shared" si="74"/>
        <v>200000</v>
      </c>
      <c r="H120" s="179">
        <f>H121+H123+H127+H125</f>
        <v>0</v>
      </c>
      <c r="I120" s="179">
        <f t="shared" si="74"/>
        <v>200000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370000</v>
      </c>
      <c r="E121" s="147">
        <f t="shared" ref="E121:O121" si="75">E122</f>
        <v>0</v>
      </c>
      <c r="F121" s="147">
        <f t="shared" si="75"/>
        <v>170000</v>
      </c>
      <c r="G121" s="147">
        <f t="shared" si="75"/>
        <v>200000</v>
      </c>
      <c r="H121" s="147">
        <f t="shared" si="75"/>
        <v>0</v>
      </c>
      <c r="I121" s="147">
        <f t="shared" si="75"/>
        <v>200000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370000</v>
      </c>
      <c r="E122" s="154"/>
      <c r="F122" s="72">
        <v>170000</v>
      </c>
      <c r="G122" s="150">
        <f t="shared" ref="G122:G126" si="77">SUM(H122:O122)</f>
        <v>200000</v>
      </c>
      <c r="H122" s="64"/>
      <c r="I122" s="64">
        <v>200000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20000</v>
      </c>
      <c r="E123" s="147">
        <f t="shared" ref="E123:O123" si="78">E124</f>
        <v>0</v>
      </c>
      <c r="F123" s="147">
        <f t="shared" si="78"/>
        <v>20000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20000</v>
      </c>
      <c r="E124" s="155"/>
      <c r="F124" s="64">
        <v>20000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70000</v>
      </c>
      <c r="E125" s="198">
        <f t="shared" ref="E125:O125" si="80">E126</f>
        <v>0</v>
      </c>
      <c r="F125" s="198">
        <f t="shared" si="80"/>
        <v>70000</v>
      </c>
      <c r="G125" s="198">
        <f t="shared" si="80"/>
        <v>0</v>
      </c>
      <c r="H125" s="198">
        <f t="shared" si="80"/>
        <v>0</v>
      </c>
      <c r="I125" s="198">
        <f t="shared" si="80"/>
        <v>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70000</v>
      </c>
      <c r="E126" s="155"/>
      <c r="F126" s="64">
        <v>70000</v>
      </c>
      <c r="G126" s="150">
        <f t="shared" si="77"/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12000</v>
      </c>
      <c r="E127" s="147">
        <f t="shared" ref="E127:O127" si="82">E128</f>
        <v>0</v>
      </c>
      <c r="F127" s="147">
        <f t="shared" si="82"/>
        <v>12000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12000</v>
      </c>
      <c r="E128" s="155"/>
      <c r="F128" s="64">
        <v>12000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3" t="s">
        <v>347</v>
      </c>
      <c r="B129" s="290"/>
      <c r="C129" s="290"/>
      <c r="D129" s="212">
        <f>D130+D132</f>
        <v>170000</v>
      </c>
      <c r="E129" s="212">
        <f t="shared" ref="E129" si="85">E130+E132</f>
        <v>0</v>
      </c>
      <c r="F129" s="212">
        <f t="shared" ref="F129:O129" si="86">F130+F132</f>
        <v>50000</v>
      </c>
      <c r="G129" s="212">
        <f t="shared" si="86"/>
        <v>120000</v>
      </c>
      <c r="H129" s="212">
        <f t="shared" si="86"/>
        <v>0</v>
      </c>
      <c r="I129" s="212">
        <f t="shared" si="86"/>
        <v>0</v>
      </c>
      <c r="J129" s="212">
        <f t="shared" si="86"/>
        <v>120000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170000</v>
      </c>
      <c r="E130" s="147">
        <f t="shared" ref="E130:O130" si="87">E131</f>
        <v>0</v>
      </c>
      <c r="F130" s="147">
        <f t="shared" si="87"/>
        <v>50000</v>
      </c>
      <c r="G130" s="147">
        <f t="shared" si="87"/>
        <v>120000</v>
      </c>
      <c r="H130" s="147">
        <f t="shared" si="87"/>
        <v>0</v>
      </c>
      <c r="I130" s="147">
        <f t="shared" si="87"/>
        <v>0</v>
      </c>
      <c r="J130" s="147">
        <f t="shared" si="87"/>
        <v>120000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170000</v>
      </c>
      <c r="E131" s="155"/>
      <c r="F131" s="64">
        <v>50000</v>
      </c>
      <c r="G131" s="150">
        <f t="shared" ref="G131" si="89">SUM(H131:O131)</f>
        <v>120000</v>
      </c>
      <c r="H131" s="64"/>
      <c r="I131" s="64"/>
      <c r="J131" s="64">
        <v>120000</v>
      </c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0</v>
      </c>
      <c r="E133" s="155"/>
      <c r="F133" s="64"/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 x14ac:dyDescent="0.2">
      <c r="A134" s="283" t="s">
        <v>348</v>
      </c>
      <c r="B134" s="284"/>
      <c r="C134" s="284"/>
      <c r="D134" s="212">
        <f>D135</f>
        <v>300000</v>
      </c>
      <c r="E134" s="212">
        <f t="shared" ref="E134:O135" si="92">E135</f>
        <v>0</v>
      </c>
      <c r="F134" s="212">
        <f t="shared" si="92"/>
        <v>130000</v>
      </c>
      <c r="G134" s="212">
        <f t="shared" si="92"/>
        <v>170000</v>
      </c>
      <c r="H134" s="212">
        <f t="shared" si="92"/>
        <v>0</v>
      </c>
      <c r="I134" s="212">
        <f t="shared" si="92"/>
        <v>170000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300000</v>
      </c>
      <c r="E135" s="147">
        <f t="shared" si="92"/>
        <v>0</v>
      </c>
      <c r="F135" s="147">
        <f t="shared" si="92"/>
        <v>130000</v>
      </c>
      <c r="G135" s="147">
        <f t="shared" si="92"/>
        <v>170000</v>
      </c>
      <c r="H135" s="147">
        <f t="shared" si="92"/>
        <v>0</v>
      </c>
      <c r="I135" s="147">
        <f t="shared" si="92"/>
        <v>170000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300000</v>
      </c>
      <c r="E136" s="155"/>
      <c r="F136" s="64">
        <v>130000</v>
      </c>
      <c r="G136" s="150">
        <f t="shared" ref="G136" si="94">SUM(H136:O136)</f>
        <v>170000</v>
      </c>
      <c r="H136" s="64"/>
      <c r="I136" s="64">
        <v>170000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3" t="s">
        <v>349</v>
      </c>
      <c r="B137" s="290"/>
      <c r="C137" s="290"/>
      <c r="D137" s="212">
        <f>D138+D140+D142</f>
        <v>138000</v>
      </c>
      <c r="E137" s="212">
        <f t="shared" ref="E137" si="95">E138+E140+E142</f>
        <v>0</v>
      </c>
      <c r="F137" s="212">
        <f t="shared" ref="F137:O137" si="96">F138+F140+F142</f>
        <v>138000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138000</v>
      </c>
      <c r="E142" s="147">
        <f t="shared" ref="E142:O142" si="102">E143</f>
        <v>0</v>
      </c>
      <c r="F142" s="147">
        <f t="shared" si="102"/>
        <v>138000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138000</v>
      </c>
      <c r="E143" s="155"/>
      <c r="F143" s="64">
        <v>138000</v>
      </c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3" t="s">
        <v>350</v>
      </c>
      <c r="B144" s="284"/>
      <c r="C144" s="284"/>
      <c r="D144" s="212">
        <f>D145</f>
        <v>20000</v>
      </c>
      <c r="E144" s="212">
        <f t="shared" ref="E144:O145" si="104">E145</f>
        <v>0</v>
      </c>
      <c r="F144" s="212">
        <f t="shared" si="104"/>
        <v>20000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20000</v>
      </c>
      <c r="E145" s="147">
        <f t="shared" si="104"/>
        <v>0</v>
      </c>
      <c r="F145" s="147">
        <f t="shared" si="104"/>
        <v>20000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20000</v>
      </c>
      <c r="E146" s="155"/>
      <c r="F146" s="64">
        <v>20000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3" t="s">
        <v>351</v>
      </c>
      <c r="B147" s="284"/>
      <c r="C147" s="284"/>
      <c r="D147" s="212">
        <f>D148+D150+D152+D154+D156</f>
        <v>0</v>
      </c>
      <c r="E147" s="212">
        <f t="shared" ref="E147" si="106">E148+E150+E152+E154+E156</f>
        <v>0</v>
      </c>
      <c r="F147" s="212">
        <f t="shared" ref="F147:O147" si="107">F148+F150+F152+F154+F156</f>
        <v>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0</v>
      </c>
      <c r="E148" s="147">
        <f t="shared" ref="E148:O148" si="108">E149</f>
        <v>0</v>
      </c>
      <c r="F148" s="147">
        <f t="shared" si="108"/>
        <v>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0</v>
      </c>
      <c r="E149" s="155"/>
      <c r="F149" s="64"/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0</v>
      </c>
      <c r="E152" s="147">
        <f t="shared" ref="E152:O152" si="113">E153</f>
        <v>0</v>
      </c>
      <c r="F152" s="147">
        <f t="shared" si="113"/>
        <v>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0</v>
      </c>
      <c r="E153" s="155"/>
      <c r="F153" s="64"/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3" t="s">
        <v>352</v>
      </c>
      <c r="B158" s="284"/>
      <c r="C158" s="284"/>
      <c r="D158" s="212">
        <f>D159+D161+D163+D165+D167</f>
        <v>63000</v>
      </c>
      <c r="E158" s="212">
        <f t="shared" ref="E158:O158" si="119">E159+E161+E163+E165+E167</f>
        <v>0</v>
      </c>
      <c r="F158" s="212">
        <f t="shared" si="119"/>
        <v>63000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30000</v>
      </c>
      <c r="E159" s="147">
        <f t="shared" ref="E159:O159" si="120">E160</f>
        <v>0</v>
      </c>
      <c r="F159" s="147">
        <f t="shared" si="120"/>
        <v>30000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30000</v>
      </c>
      <c r="E160" s="155"/>
      <c r="F160" s="64">
        <v>30000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3000</v>
      </c>
      <c r="E161" s="147">
        <f t="shared" ref="E161:O161" si="123">E162</f>
        <v>0</v>
      </c>
      <c r="F161" s="147">
        <f t="shared" si="123"/>
        <v>3000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3000</v>
      </c>
      <c r="E162" s="155"/>
      <c r="F162" s="64">
        <v>3000</v>
      </c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5000</v>
      </c>
      <c r="E163" s="147">
        <f t="shared" ref="E163:O163" si="126">E164</f>
        <v>0</v>
      </c>
      <c r="F163" s="147">
        <f t="shared" si="126"/>
        <v>5000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5000</v>
      </c>
      <c r="E164" s="155"/>
      <c r="F164" s="64">
        <v>5000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3000</v>
      </c>
      <c r="E165" s="147">
        <f t="shared" ref="E165:O165" si="128">E166</f>
        <v>0</v>
      </c>
      <c r="F165" s="147">
        <f t="shared" si="128"/>
        <v>3000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3000</v>
      </c>
      <c r="E166" s="155"/>
      <c r="F166" s="64">
        <v>3000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22000</v>
      </c>
      <c r="E167" s="147">
        <f t="shared" ref="E167:O167" si="130">E168</f>
        <v>0</v>
      </c>
      <c r="F167" s="147">
        <f t="shared" si="130"/>
        <v>22000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22000</v>
      </c>
      <c r="E168" s="71"/>
      <c r="F168" s="165">
        <v>22000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1" t="s">
        <v>353</v>
      </c>
      <c r="B169" s="292"/>
      <c r="C169" s="292"/>
      <c r="D169" s="179">
        <f>D170+D172+D174+D176+D182+D186+D180</f>
        <v>463000</v>
      </c>
      <c r="E169" s="179">
        <f t="shared" ref="E169:O169" si="132">E170+E172+E174+E176+E182+E186+E180</f>
        <v>0</v>
      </c>
      <c r="F169" s="179">
        <f t="shared" si="132"/>
        <v>126000</v>
      </c>
      <c r="G169" s="179">
        <f t="shared" si="132"/>
        <v>337000</v>
      </c>
      <c r="H169" s="179">
        <f t="shared" si="132"/>
        <v>0</v>
      </c>
      <c r="I169" s="179">
        <f t="shared" si="132"/>
        <v>0</v>
      </c>
      <c r="J169" s="179">
        <f t="shared" si="132"/>
        <v>154000</v>
      </c>
      <c r="K169" s="179">
        <f t="shared" si="132"/>
        <v>0</v>
      </c>
      <c r="L169" s="179">
        <f t="shared" si="132"/>
        <v>183000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350000</v>
      </c>
      <c r="E170" s="147">
        <f t="shared" ref="E170:O170" si="133">E171</f>
        <v>0</v>
      </c>
      <c r="F170" s="147">
        <f t="shared" si="133"/>
        <v>126000</v>
      </c>
      <c r="G170" s="147">
        <f t="shared" si="133"/>
        <v>224000</v>
      </c>
      <c r="H170" s="147">
        <f t="shared" si="133"/>
        <v>0</v>
      </c>
      <c r="I170" s="147">
        <f t="shared" si="133"/>
        <v>0</v>
      </c>
      <c r="J170" s="147">
        <f t="shared" si="133"/>
        <v>154000</v>
      </c>
      <c r="K170" s="147">
        <f t="shared" si="133"/>
        <v>0</v>
      </c>
      <c r="L170" s="147">
        <f t="shared" si="133"/>
        <v>70000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5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350000</v>
      </c>
      <c r="E171" s="155"/>
      <c r="F171" s="64">
        <v>126000</v>
      </c>
      <c r="G171" s="150">
        <f t="shared" ref="G171:G173" si="135">SUM(H171:O171)</f>
        <v>224000</v>
      </c>
      <c r="H171" s="64"/>
      <c r="I171" s="64"/>
      <c r="J171" s="64">
        <v>154000</v>
      </c>
      <c r="K171" s="64"/>
      <c r="L171" s="64">
        <v>70000</v>
      </c>
      <c r="M171" s="64"/>
      <c r="N171" s="64"/>
      <c r="O171" s="64"/>
      <c r="P171" s="285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27000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27000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27000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5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27000</v>
      </c>
      <c r="E173" s="155"/>
      <c r="F173" s="64"/>
      <c r="G173" s="150">
        <f t="shared" si="135"/>
        <v>27000</v>
      </c>
      <c r="H173" s="64"/>
      <c r="I173" s="64"/>
      <c r="J173" s="64"/>
      <c r="K173" s="64"/>
      <c r="L173" s="64">
        <v>27000</v>
      </c>
      <c r="M173" s="64"/>
      <c r="N173" s="64"/>
      <c r="O173" s="64"/>
      <c r="P173" s="285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57000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57000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57000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5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57000</v>
      </c>
      <c r="E175" s="155"/>
      <c r="F175" s="64"/>
      <c r="G175" s="150">
        <f>SUM(H175:O175)</f>
        <v>57000</v>
      </c>
      <c r="H175" s="64"/>
      <c r="I175" s="64"/>
      <c r="J175" s="64"/>
      <c r="K175" s="64"/>
      <c r="L175" s="64">
        <v>57000</v>
      </c>
      <c r="M175" s="64"/>
      <c r="N175" s="64"/>
      <c r="O175" s="64"/>
      <c r="P175" s="285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29000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29000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29000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5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85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29000</v>
      </c>
      <c r="E178" s="155"/>
      <c r="F178" s="64"/>
      <c r="G178" s="150">
        <f>SUM(H178:O178)</f>
        <v>29000</v>
      </c>
      <c r="H178" s="50"/>
      <c r="I178" s="50"/>
      <c r="J178" s="50"/>
      <c r="K178" s="50"/>
      <c r="L178" s="50">
        <v>29000</v>
      </c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3" t="s">
        <v>354</v>
      </c>
      <c r="B190" s="282"/>
      <c r="C190" s="282"/>
      <c r="D190" s="212">
        <f>D191+D193</f>
        <v>8000</v>
      </c>
      <c r="E190" s="212">
        <f t="shared" ref="E190:O190" si="163">E191+E193</f>
        <v>0</v>
      </c>
      <c r="F190" s="212">
        <f t="shared" si="163"/>
        <v>8000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8000</v>
      </c>
      <c r="E191" s="147">
        <f t="shared" ref="E191:O191" si="164">SUM(E192)</f>
        <v>0</v>
      </c>
      <c r="F191" s="147">
        <f t="shared" si="164"/>
        <v>8000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8000</v>
      </c>
      <c r="E192" s="71"/>
      <c r="F192" s="165">
        <v>8000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1" t="s">
        <v>355</v>
      </c>
      <c r="B195" s="282"/>
      <c r="C195" s="282"/>
      <c r="D195" s="179">
        <f>D196</f>
        <v>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0</v>
      </c>
      <c r="E196" s="147">
        <f t="shared" si="170"/>
        <v>0</v>
      </c>
      <c r="F196" s="147">
        <f t="shared" si="170"/>
        <v>0</v>
      </c>
      <c r="G196" s="147">
        <f t="shared" si="170"/>
        <v>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0</v>
      </c>
      <c r="E197" s="234"/>
      <c r="F197" s="234"/>
      <c r="G197" s="151">
        <f t="shared" si="169"/>
        <v>0</v>
      </c>
      <c r="H197" s="69"/>
      <c r="I197" s="69"/>
      <c r="J197" s="69"/>
      <c r="K197" s="69"/>
      <c r="L197" s="69"/>
      <c r="M197" s="69"/>
      <c r="N197" s="69"/>
      <c r="O197" s="69"/>
    </row>
    <row r="198" spans="1:16" s="176" customFormat="1" ht="30" customHeight="1" thickTop="1" thickBot="1" x14ac:dyDescent="0.25">
      <c r="A198" s="180"/>
      <c r="B198" s="288" t="s">
        <v>327</v>
      </c>
      <c r="C198" s="289"/>
      <c r="D198" s="181">
        <f t="shared" ref="D198:O198" si="172">D9</f>
        <v>8194000</v>
      </c>
      <c r="E198" s="181">
        <f t="shared" si="172"/>
        <v>659000</v>
      </c>
      <c r="F198" s="181">
        <f t="shared" si="172"/>
        <v>917000</v>
      </c>
      <c r="G198" s="181">
        <f t="shared" si="172"/>
        <v>6618000</v>
      </c>
      <c r="H198" s="181">
        <f t="shared" si="172"/>
        <v>6000</v>
      </c>
      <c r="I198" s="181">
        <f t="shared" si="172"/>
        <v>370000</v>
      </c>
      <c r="J198" s="181">
        <f t="shared" si="172"/>
        <v>6034000</v>
      </c>
      <c r="K198" s="181">
        <f t="shared" si="172"/>
        <v>0</v>
      </c>
      <c r="L198" s="181">
        <f t="shared" si="172"/>
        <v>208000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-2599733</v>
      </c>
      <c r="F201" s="55">
        <f>F198-F199</f>
        <v>-2341733</v>
      </c>
      <c r="G201" s="113">
        <f>G198-G199</f>
        <v>-1137712</v>
      </c>
      <c r="H201" s="55">
        <f>H199-H198</f>
        <v>101462</v>
      </c>
      <c r="I201" s="55">
        <f>I199-I198</f>
        <v>400544</v>
      </c>
      <c r="J201" s="55">
        <f>J199-J198</f>
        <v>787820</v>
      </c>
    </row>
    <row r="202" spans="1:16" s="126" customFormat="1" ht="13.5" thickTop="1" x14ac:dyDescent="0.2">
      <c r="B202" s="185" t="s">
        <v>372</v>
      </c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12" sqref="B12:B18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  <c r="B4" s="30" t="s">
        <v>366</v>
      </c>
    </row>
    <row r="5" spans="1:2" ht="15" x14ac:dyDescent="0.25">
      <c r="A5" s="32"/>
    </row>
    <row r="6" spans="1:2" ht="15" x14ac:dyDescent="0.25">
      <c r="A6" s="32" t="s">
        <v>182</v>
      </c>
    </row>
    <row r="7" spans="1:2" ht="47.25" x14ac:dyDescent="0.25">
      <c r="A7" s="32" t="s">
        <v>182</v>
      </c>
      <c r="B7" s="235" t="s">
        <v>368</v>
      </c>
    </row>
    <row r="8" spans="1:2" x14ac:dyDescent="0.2">
      <c r="A8" s="33"/>
    </row>
    <row r="9" spans="1:2" ht="23.25" customHeight="1" thickBot="1" x14ac:dyDescent="0.3">
      <c r="A9" s="34"/>
    </row>
    <row r="10" spans="1:2" ht="12.75" customHeight="1" x14ac:dyDescent="0.2">
      <c r="A10" s="299" t="s">
        <v>183</v>
      </c>
      <c r="B10" s="301" t="s">
        <v>370</v>
      </c>
    </row>
    <row r="11" spans="1:2" ht="37.5" customHeight="1" x14ac:dyDescent="0.2">
      <c r="A11" s="300"/>
      <c r="B11" s="302"/>
    </row>
    <row r="12" spans="1:2" ht="12.75" customHeight="1" x14ac:dyDescent="0.2">
      <c r="A12" s="303" t="s">
        <v>184</v>
      </c>
      <c r="B12" s="305" t="s">
        <v>371</v>
      </c>
    </row>
    <row r="13" spans="1:2" ht="12.75" customHeight="1" x14ac:dyDescent="0.2">
      <c r="A13" s="304"/>
      <c r="B13" s="306"/>
    </row>
    <row r="14" spans="1:2" ht="12.75" customHeight="1" x14ac:dyDescent="0.2">
      <c r="A14" s="304"/>
      <c r="B14" s="306"/>
    </row>
    <row r="15" spans="1:2" ht="12.75" customHeight="1" x14ac:dyDescent="0.2">
      <c r="A15" s="304"/>
      <c r="B15" s="306"/>
    </row>
    <row r="16" spans="1:2" ht="12.75" customHeight="1" x14ac:dyDescent="0.2">
      <c r="A16" s="304"/>
      <c r="B16" s="306"/>
    </row>
    <row r="17" spans="1:2" ht="12.75" customHeight="1" x14ac:dyDescent="0.2">
      <c r="A17" s="304"/>
      <c r="B17" s="306"/>
    </row>
    <row r="18" spans="1:2" ht="66.75" customHeight="1" x14ac:dyDescent="0.2">
      <c r="A18" s="300"/>
      <c r="B18" s="302"/>
    </row>
    <row r="19" spans="1:2" ht="12.75" customHeight="1" x14ac:dyDescent="0.2">
      <c r="A19" s="303" t="s">
        <v>185</v>
      </c>
      <c r="B19" s="305" t="s">
        <v>367</v>
      </c>
    </row>
    <row r="20" spans="1:2" ht="12.75" customHeight="1" x14ac:dyDescent="0.2">
      <c r="A20" s="304"/>
      <c r="B20" s="306"/>
    </row>
    <row r="21" spans="1:2" ht="69.75" customHeight="1" x14ac:dyDescent="0.2">
      <c r="A21" s="300"/>
      <c r="B21" s="302"/>
    </row>
    <row r="22" spans="1:2" ht="12.75" customHeight="1" x14ac:dyDescent="0.2">
      <c r="A22" s="303" t="s">
        <v>186</v>
      </c>
      <c r="B22" s="305" t="s">
        <v>363</v>
      </c>
    </row>
    <row r="23" spans="1:2" ht="12.75" customHeight="1" x14ac:dyDescent="0.2">
      <c r="A23" s="304"/>
      <c r="B23" s="306"/>
    </row>
    <row r="24" spans="1:2" ht="12.75" customHeight="1" x14ac:dyDescent="0.2">
      <c r="A24" s="304"/>
      <c r="B24" s="306"/>
    </row>
    <row r="25" spans="1:2" ht="114" customHeight="1" x14ac:dyDescent="0.2">
      <c r="A25" s="300"/>
      <c r="B25" s="302"/>
    </row>
    <row r="26" spans="1:2" ht="12.75" customHeight="1" x14ac:dyDescent="0.2">
      <c r="A26" s="303" t="s">
        <v>187</v>
      </c>
      <c r="B26" s="305" t="s">
        <v>364</v>
      </c>
    </row>
    <row r="27" spans="1:2" ht="12.75" customHeight="1" x14ac:dyDescent="0.2">
      <c r="A27" s="304"/>
      <c r="B27" s="306"/>
    </row>
    <row r="28" spans="1:2" ht="83.25" customHeight="1" x14ac:dyDescent="0.2">
      <c r="A28" s="300"/>
      <c r="B28" s="302"/>
    </row>
    <row r="29" spans="1:2" ht="12.75" customHeight="1" x14ac:dyDescent="0.2">
      <c r="A29" s="303" t="s">
        <v>188</v>
      </c>
      <c r="B29" s="305" t="s">
        <v>369</v>
      </c>
    </row>
    <row r="30" spans="1:2" ht="12.75" customHeight="1" x14ac:dyDescent="0.2">
      <c r="A30" s="304"/>
      <c r="B30" s="306"/>
    </row>
    <row r="31" spans="1:2" ht="12.75" customHeight="1" x14ac:dyDescent="0.2">
      <c r="A31" s="304"/>
      <c r="B31" s="306"/>
    </row>
    <row r="32" spans="1:2" ht="12.75" customHeight="1" x14ac:dyDescent="0.2">
      <c r="A32" s="304"/>
      <c r="B32" s="306"/>
    </row>
    <row r="33" spans="1:2" ht="12.75" customHeight="1" x14ac:dyDescent="0.2">
      <c r="A33" s="304"/>
      <c r="B33" s="306"/>
    </row>
    <row r="34" spans="1:2" ht="12.75" customHeight="1" x14ac:dyDescent="0.2">
      <c r="A34" s="300"/>
      <c r="B34" s="302"/>
    </row>
    <row r="35" spans="1:2" ht="12.75" customHeight="1" x14ac:dyDescent="0.2">
      <c r="A35" s="303" t="s">
        <v>189</v>
      </c>
      <c r="B35" s="305" t="s">
        <v>365</v>
      </c>
    </row>
    <row r="36" spans="1:2" ht="12.75" customHeight="1" x14ac:dyDescent="0.2">
      <c r="A36" s="304"/>
      <c r="B36" s="306"/>
    </row>
    <row r="37" spans="1:2" ht="12.75" customHeight="1" x14ac:dyDescent="0.2">
      <c r="A37" s="304"/>
      <c r="B37" s="306"/>
    </row>
    <row r="38" spans="1:2" ht="12.75" customHeight="1" x14ac:dyDescent="0.2">
      <c r="A38" s="304"/>
      <c r="B38" s="306"/>
    </row>
    <row r="39" spans="1:2" ht="13.5" customHeight="1" x14ac:dyDescent="0.2">
      <c r="A39" s="304"/>
      <c r="B39" s="306"/>
    </row>
    <row r="40" spans="1:2" ht="13.5" thickBot="1" x14ac:dyDescent="0.25">
      <c r="A40" s="307"/>
      <c r="B40" s="308"/>
    </row>
    <row r="41" spans="1:2" ht="14.25" x14ac:dyDescent="0.2">
      <c r="A41" s="35"/>
    </row>
  </sheetData>
  <mergeCells count="14">
    <mergeCell ref="A10:A11"/>
    <mergeCell ref="B10:B11"/>
    <mergeCell ref="A12:A18"/>
    <mergeCell ref="B12:B18"/>
    <mergeCell ref="A35:A40"/>
    <mergeCell ref="B35:B40"/>
    <mergeCell ref="A19:A21"/>
    <mergeCell ref="B19:B21"/>
    <mergeCell ref="A22:A25"/>
    <mergeCell ref="B22:B25"/>
    <mergeCell ref="A26:A28"/>
    <mergeCell ref="B26:B28"/>
    <mergeCell ref="A29:A34"/>
    <mergeCell ref="B29:B3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2020-10-27T08:51:58Z</cp:lastPrinted>
  <dcterms:created xsi:type="dcterms:W3CDTF">2017-09-21T11:58:02Z</dcterms:created>
  <dcterms:modified xsi:type="dcterms:W3CDTF">2020-12-11T10:07:20Z</dcterms:modified>
</cp:coreProperties>
</file>